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y\Documents\PIPISI\"/>
    </mc:Choice>
  </mc:AlternateContent>
  <xr:revisionPtr revIDLastSave="0" documentId="8_{16512587-DAE3-47BC-8DD7-3A31E0BBB432}" xr6:coauthVersionLast="47" xr6:coauthVersionMax="47" xr10:uidLastSave="{00000000-0000-0000-0000-000000000000}"/>
  <bookViews>
    <workbookView xWindow="-120" yWindow="-120" windowWidth="29040" windowHeight="15840" tabRatio="430" activeTab="2" xr2:uid="{508C81E7-1E25-49E4-BBD9-339DDEE01800}"/>
  </bookViews>
  <sheets>
    <sheet name="PRICE LIST" sheetId="2" r:id="rId1"/>
    <sheet name="FBA" sheetId="1" r:id="rId2"/>
    <sheet name="STORA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E14" i="3" l="1"/>
  <c r="D13" i="3" s="1"/>
  <c r="C15" i="3" s="1"/>
  <c r="H24" i="3" s="1"/>
  <c r="B19" i="3"/>
  <c r="B20" i="3" s="1"/>
  <c r="C19" i="3"/>
  <c r="C20" i="3" s="1"/>
  <c r="A19" i="3"/>
  <c r="A20" i="3" s="1"/>
  <c r="P16" i="3"/>
  <c r="Q16" i="3" s="1"/>
  <c r="P9" i="3"/>
  <c r="Q9" i="3" s="1"/>
  <c r="C14" i="3"/>
  <c r="C13" i="3" s="1"/>
  <c r="B15" i="3" s="1"/>
  <c r="G24" i="3" s="1"/>
  <c r="B14" i="3"/>
  <c r="B13" i="3" s="1"/>
  <c r="A15" i="3" s="1"/>
  <c r="F24" i="3" s="1"/>
  <c r="C15" i="1"/>
  <c r="C16" i="1" s="1"/>
  <c r="B15" i="1"/>
  <c r="B16" i="1" s="1"/>
  <c r="A15" i="1"/>
  <c r="A16" i="1" s="1"/>
  <c r="K7" i="1"/>
  <c r="K8" i="1"/>
  <c r="K9" i="1"/>
  <c r="K10" i="1"/>
  <c r="K11" i="1"/>
  <c r="K6" i="1"/>
  <c r="W10" i="1"/>
  <c r="W9" i="1"/>
  <c r="W8" i="1"/>
  <c r="W7" i="1"/>
  <c r="W6" i="1"/>
  <c r="S7" i="1"/>
  <c r="S8" i="1"/>
  <c r="S9" i="1"/>
  <c r="S10" i="1"/>
  <c r="S11" i="1"/>
  <c r="S12" i="1"/>
  <c r="S13" i="1"/>
  <c r="S14" i="1"/>
  <c r="S15" i="1"/>
  <c r="S6" i="1"/>
  <c r="O6" i="1"/>
  <c r="O7" i="1" s="1"/>
  <c r="I8" i="1"/>
  <c r="I9" i="1"/>
  <c r="I10" i="1"/>
  <c r="I11" i="1"/>
  <c r="I6" i="1"/>
  <c r="A21" i="3" l="1"/>
  <c r="G10" i="3" s="1"/>
  <c r="A22" i="3" s="1"/>
  <c r="G17" i="3"/>
  <c r="A16" i="3" s="1"/>
  <c r="I12" i="1"/>
  <c r="W14" i="1" s="1"/>
  <c r="S16" i="1"/>
  <c r="K12" i="1"/>
  <c r="W15" i="1" s="1"/>
  <c r="W11" i="1"/>
  <c r="M16" i="3" l="1"/>
  <c r="P17" i="3" s="1"/>
  <c r="Q17" i="3" s="1"/>
  <c r="Q18" i="3" s="1"/>
  <c r="M9" i="3"/>
  <c r="P10" i="3" s="1"/>
  <c r="Q10" i="3" s="1"/>
  <c r="Q11" i="3" s="1"/>
  <c r="A19" i="1"/>
  <c r="V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Ivy Diane</author>
  </authors>
  <commentList>
    <comment ref="G9" authorId="0" shapeId="0" xr:uid="{80DBD0F9-AF22-4965-8003-2811E46A6EF7}">
      <text>
        <r>
          <rPr>
            <b/>
            <sz val="9"/>
            <color indexed="81"/>
            <rFont val="Tahoma"/>
            <family val="2"/>
          </rPr>
          <t>Ivy Diane: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for bundles and multipacks containing up to 5 pieces.</t>
        </r>
      </text>
    </comment>
    <comment ref="G10" authorId="0" shapeId="0" xr:uid="{CF4F9321-01F3-489B-9E29-185103F246E2}">
      <text>
        <r>
          <rPr>
            <b/>
            <sz val="9"/>
            <color indexed="81"/>
            <rFont val="Tahoma"/>
            <family val="2"/>
          </rPr>
          <t>Ivy Diane: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Unit cost to receive, unbox, inspect (external only), and deliver to UPS or other Amazon partnered carriers</t>
        </r>
      </text>
    </comment>
    <comment ref="A20" authorId="0" shapeId="0" xr:uid="{A455FBE8-59F4-4933-8D9F-099EF4DA2954}">
      <text>
        <r>
          <rPr>
            <b/>
            <sz val="9"/>
            <color indexed="81"/>
            <rFont val="Tahoma"/>
            <family val="2"/>
          </rPr>
          <t>Ivy Diane:</t>
        </r>
        <r>
          <rPr>
            <sz val="9"/>
            <color indexed="81"/>
            <rFont val="Tahoma"/>
            <family val="2"/>
          </rPr>
          <t xml:space="preserve">
Small Shipments
If the number of units per Amazon shipment is 25 or less, an additional charge of $3 per shipment will be added.
​</t>
        </r>
      </text>
    </comment>
    <comment ref="D20" authorId="0" shapeId="0" xr:uid="{DF553BDC-6E81-4FE6-ACE2-3145E9561527}">
      <text>
        <r>
          <rPr>
            <b/>
            <sz val="9"/>
            <color indexed="81"/>
            <rFont val="Tahoma"/>
            <family val="2"/>
          </rPr>
          <t>Ivy Diane:</t>
        </r>
        <r>
          <rPr>
            <sz val="9"/>
            <color indexed="81"/>
            <rFont val="Tahoma"/>
            <family val="2"/>
          </rPr>
          <t xml:space="preserve">
exceeds 18 inches on its longest side or 20 pounds in weight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Ivy Diane</author>
  </authors>
  <commentList>
    <comment ref="M9" authorId="0" shapeId="0" xr:uid="{3870C1F6-45E6-4D0A-A7F4-829E503D3A79}">
      <text>
        <r>
          <rPr>
            <b/>
            <sz val="9"/>
            <color indexed="81"/>
            <rFont val="Tahoma"/>
            <family val="2"/>
          </rPr>
          <t>Ivy Diane: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*if the result is "0" = less than a pallet</t>
        </r>
      </text>
    </comment>
    <comment ref="M16" authorId="0" shapeId="0" xr:uid="{344A4AB9-CD37-4A8A-86F4-03030F776572}">
      <text>
        <r>
          <rPr>
            <b/>
            <sz val="9"/>
            <color indexed="81"/>
            <rFont val="Tahoma"/>
            <family val="2"/>
          </rPr>
          <t>Ivy Diane: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*if the result is "0" = less than a pallet</t>
        </r>
      </text>
    </comment>
  </commentList>
</comments>
</file>

<file path=xl/sharedStrings.xml><?xml version="1.0" encoding="utf-8"?>
<sst xmlns="http://schemas.openxmlformats.org/spreadsheetml/2006/main" count="228" uniqueCount="116">
  <si>
    <t>Label</t>
  </si>
  <si>
    <t>standard size</t>
  </si>
  <si>
    <t>oversize</t>
  </si>
  <si>
    <t>Bag/Box</t>
  </si>
  <si>
    <t>unit</t>
  </si>
  <si>
    <t>per unit</t>
  </si>
  <si>
    <t>2a</t>
  </si>
  <si>
    <t>2b</t>
  </si>
  <si>
    <t>Bubble Wrap</t>
  </si>
  <si>
    <t>Bundling/kniting/multipack</t>
  </si>
  <si>
    <t>Carton Forwarding</t>
  </si>
  <si>
    <t>carton</t>
  </si>
  <si>
    <t>Products with FNSKU or Other Labels Already Attached</t>
  </si>
  <si>
    <t>SERVICES</t>
  </si>
  <si>
    <t>Small box</t>
  </si>
  <si>
    <t>Medium Box</t>
  </si>
  <si>
    <t>Large Box</t>
  </si>
  <si>
    <t>Oversize box</t>
  </si>
  <si>
    <t>Bubble wrap</t>
  </si>
  <si>
    <t>foot</t>
  </si>
  <si>
    <t>box</t>
  </si>
  <si>
    <t>BOXES and Packing</t>
  </si>
  <si>
    <t>Additional Sevices</t>
  </si>
  <si>
    <t>a</t>
  </si>
  <si>
    <t>d</t>
  </si>
  <si>
    <t>e</t>
  </si>
  <si>
    <t>b</t>
  </si>
  <si>
    <t>c</t>
  </si>
  <si>
    <t>Expiration Labels</t>
  </si>
  <si>
    <t>Product Logo Labels</t>
  </si>
  <si>
    <t>Additional labels</t>
  </si>
  <si>
    <t>Hang tags Installation</t>
  </si>
  <si>
    <t>Prduct info inserts</t>
  </si>
  <si>
    <t>Inspection Fees, Sampling</t>
  </si>
  <si>
    <t>Inspection Fees, General</t>
  </si>
  <si>
    <t>Receiving for Storage</t>
  </si>
  <si>
    <t>Carton labels</t>
  </si>
  <si>
    <t>Shrinkwrap pallet for Storage</t>
  </si>
  <si>
    <t>per label</t>
  </si>
  <si>
    <t>per tag'</t>
  </si>
  <si>
    <t>per insert</t>
  </si>
  <si>
    <t>per carton</t>
  </si>
  <si>
    <t>per pallet</t>
  </si>
  <si>
    <t>Containers, Pallets, Storage</t>
  </si>
  <si>
    <t>Palletizing (includes pallet, packing, shrinkwrap)</t>
  </si>
  <si>
    <t>Unload Container, 20 ft</t>
  </si>
  <si>
    <t>Unload Container, 40 ft</t>
  </si>
  <si>
    <t>Storage/cubic ft</t>
  </si>
  <si>
    <t>Storage / pallet / month</t>
  </si>
  <si>
    <t>Team lift required (over 50 lbs)</t>
  </si>
  <si>
    <t>Unusual circumstances</t>
  </si>
  <si>
    <t>650-850</t>
  </si>
  <si>
    <t>450-600</t>
  </si>
  <si>
    <t>Price</t>
  </si>
  <si>
    <t>Estimated TOTAL</t>
  </si>
  <si>
    <t>A</t>
  </si>
  <si>
    <t>B</t>
  </si>
  <si>
    <t>C</t>
  </si>
  <si>
    <t>D</t>
  </si>
  <si>
    <t>Pallet Size in inches</t>
  </si>
  <si>
    <t>Standard Sized</t>
  </si>
  <si>
    <t>Oversized</t>
  </si>
  <si>
    <t>Standard size</t>
  </si>
  <si>
    <t>Oversize</t>
  </si>
  <si>
    <t>Shrinkwrap per pallet for Storage</t>
  </si>
  <si>
    <t>Receiving fee per carton</t>
  </si>
  <si>
    <t>shrinkwrap</t>
  </si>
  <si>
    <t>Receiving For Storage</t>
  </si>
  <si>
    <t>Carton</t>
  </si>
  <si>
    <r>
      <t>$3.50/</t>
    </r>
    <r>
      <rPr>
        <sz val="11"/>
        <color theme="1"/>
        <rFont val="Calibri"/>
        <family val="2"/>
        <scheme val="minor"/>
      </rPr>
      <t>shipment destination</t>
    </r>
  </si>
  <si>
    <t>Plus $2.00/carton (includes carton label)</t>
  </si>
  <si>
    <t>SHIPMENT TO AMAZON</t>
  </si>
  <si>
    <t>Enter the No. of Cartons to Receive</t>
  </si>
  <si>
    <t>Estimated No of Pallets</t>
  </si>
  <si>
    <t>Estimated Boxes per pallet</t>
  </si>
  <si>
    <t>Size in inches</t>
  </si>
  <si>
    <r>
      <t xml:space="preserve">Enter your Carton Dimensions in </t>
    </r>
    <r>
      <rPr>
        <b/>
        <sz val="14"/>
        <color rgb="FFFF0000"/>
        <rFont val="Calibri"/>
        <family val="2"/>
        <scheme val="minor"/>
      </rPr>
      <t>CM</t>
    </r>
  </si>
  <si>
    <t>CARTON DIMENSIONS IN INCHES</t>
  </si>
  <si>
    <t>CARTON DIMENSIONS IN CENTIMETER</t>
  </si>
  <si>
    <r>
      <rPr>
        <b/>
        <sz val="18"/>
        <color rgb="FFFF0000"/>
        <rFont val="Calibri"/>
        <family val="2"/>
        <scheme val="minor"/>
      </rPr>
      <t>Estimated</t>
    </r>
    <r>
      <rPr>
        <b/>
        <sz val="18"/>
        <color theme="1"/>
        <rFont val="Calibri"/>
        <family val="2"/>
        <scheme val="minor"/>
      </rPr>
      <t xml:space="preserve"> TOTAL</t>
    </r>
  </si>
  <si>
    <r>
      <rPr>
        <b/>
        <sz val="18"/>
        <color rgb="FFFF0000"/>
        <rFont val="Calibri"/>
        <family val="2"/>
        <scheme val="minor"/>
      </rPr>
      <t xml:space="preserve">Estimated </t>
    </r>
    <r>
      <rPr>
        <b/>
        <sz val="18"/>
        <color theme="1"/>
        <rFont val="Calibri"/>
        <family val="2"/>
        <scheme val="minor"/>
      </rPr>
      <t>TOTAL</t>
    </r>
  </si>
  <si>
    <t>Receiving for Storage per carton</t>
  </si>
  <si>
    <t>Fees : Receiving for Storage</t>
  </si>
  <si>
    <t>Shrinkwrap for Pallet</t>
  </si>
  <si>
    <t># of cartons</t>
  </si>
  <si>
    <t>BOX</t>
  </si>
  <si>
    <t xml:space="preserve"> </t>
  </si>
  <si>
    <t>THIS IS AN ESTIMATE ONLY AND IS SUBJECT TO CHANGE</t>
  </si>
  <si>
    <t>Contact us</t>
  </si>
  <si>
    <t>per tag</t>
  </si>
  <si>
    <t>Boxes and Packing</t>
  </si>
  <si>
    <t>Services</t>
  </si>
  <si>
    <r>
      <t xml:space="preserve">Enter your Carton Dimensions in </t>
    </r>
    <r>
      <rPr>
        <b/>
        <sz val="14"/>
        <color rgb="FFFF0000"/>
        <rFont val="Calibri"/>
        <family val="2"/>
        <scheme val="minor"/>
      </rPr>
      <t>INCHES</t>
    </r>
  </si>
  <si>
    <t>Shrinkwrap</t>
  </si>
  <si>
    <t>Kindly fill out the fields in Orange</t>
  </si>
  <si>
    <t xml:space="preserve">Kindly fill out the fields  in Orange </t>
  </si>
  <si>
    <t>Includes external inspection to determine if product is sellable</t>
  </si>
  <si>
    <t>Per carton</t>
  </si>
  <si>
    <t>Shrinkwrap </t>
  </si>
  <si>
    <t>per standard item size</t>
  </si>
  <si>
    <t>per oversized item</t>
  </si>
  <si>
    <t>Individual Order Fulfillment ( per order + per item)</t>
  </si>
  <si>
    <t xml:space="preserve">Per received carton </t>
  </si>
  <si>
    <t>Amazon Removals ( per carton + per unit</t>
  </si>
  <si>
    <t>Consolidated Total (estimate)</t>
  </si>
  <si>
    <t>Per returned order</t>
  </si>
  <si>
    <t>Returns ( per creturned order + per unit)</t>
  </si>
  <si>
    <t xml:space="preserve">Per order </t>
  </si>
  <si>
    <t># of units</t>
  </si>
  <si>
    <t>FNSKU Label</t>
  </si>
  <si>
    <t xml:space="preserve">Bag/Box (includes FNSKU) </t>
  </si>
  <si>
    <t>Bubble Wrap (includes FNSKU)</t>
  </si>
  <si>
    <t># of boxes</t>
  </si>
  <si>
    <t># of Options</t>
  </si>
  <si>
    <t>Storage/cubic ft/month</t>
  </si>
  <si>
    <t>Receiving and Removals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</si>
</sst>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₱&quot;* #,##0.00_-;\-&quot;₱&quot;* #,##0.00_-;_-&quot;₱&quot;* &quot;-&quot;??_-;_-@_-"/>
    <numFmt numFmtId="165" formatCode="_-[$$-409]* #,##0.00_ ;_-[$$-409]* \-#,##0.00\ ;_-[$$-409]* &quot;-&quot;??_ ;_-@_ "/>
    <numFmt numFmtId="166" formatCode="_-[$$-1009]* #,##0.00_-;\-[$$-1009]* #,##0.00_-;_-[$$-1009]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6"/>
      <color rgb="FF7030A0"/>
      <name val="Gill Sans Ultra Bold"/>
      <family val="2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7"/>
      <color rgb="FF000000"/>
      <name val="Arial"/>
      <family val="2"/>
    </font>
    <font>
      <sz val="14"/>
      <color rgb="FF000000"/>
      <name val="Arial"/>
      <family val="2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A42E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0" borderId="16" xfId="1" applyNumberFormat="1" applyFont="1" applyBorder="1" applyAlignment="1">
      <alignment horizontal="center" wrapText="1"/>
    </xf>
    <xf numFmtId="165" fontId="9" fillId="0" borderId="16" xfId="0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vertical="center" wrapText="1"/>
    </xf>
    <xf numFmtId="165" fontId="10" fillId="2" borderId="21" xfId="0" applyNumberFormat="1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9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 wrapText="1"/>
    </xf>
    <xf numFmtId="165" fontId="12" fillId="2" borderId="20" xfId="0" applyNumberFormat="1" applyFont="1" applyFill="1" applyBorder="1" applyAlignment="1">
      <alignment horizontal="center" vertical="center" wrapText="1"/>
    </xf>
    <xf numFmtId="165" fontId="10" fillId="2" borderId="21" xfId="0" applyNumberFormat="1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8" fillId="5" borderId="1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2" fillId="2" borderId="21" xfId="1" applyNumberFormat="1" applyFont="1" applyFill="1" applyBorder="1" applyAlignment="1">
      <alignment horizontal="center" vertical="center" wrapText="1"/>
    </xf>
    <xf numFmtId="165" fontId="9" fillId="0" borderId="16" xfId="1" applyNumberFormat="1" applyFont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wrapText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18" fillId="0" borderId="34" xfId="0" applyFont="1" applyFill="1" applyBorder="1" applyAlignment="1">
      <alignment vertical="center" wrapText="1"/>
    </xf>
    <xf numFmtId="0" fontId="18" fillId="0" borderId="35" xfId="0" applyFont="1" applyFill="1" applyBorder="1" applyAlignment="1">
      <alignment vertical="center" wrapText="1"/>
    </xf>
    <xf numFmtId="0" fontId="28" fillId="11" borderId="27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65" fontId="6" fillId="0" borderId="29" xfId="0" applyNumberFormat="1" applyFont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14" fillId="5" borderId="27" xfId="0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165" fontId="9" fillId="0" borderId="16" xfId="0" applyNumberFormat="1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165" fontId="12" fillId="2" borderId="2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31" fillId="5" borderId="24" xfId="0" applyFont="1" applyFill="1" applyBorder="1" applyAlignment="1" applyProtection="1">
      <alignment horizontal="center" vertical="center" wrapText="1"/>
    </xf>
    <xf numFmtId="0" fontId="31" fillId="5" borderId="25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165" fontId="8" fillId="0" borderId="2" xfId="0" applyNumberFormat="1" applyFont="1" applyBorder="1" applyAlignment="1" applyProtection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8" fillId="11" borderId="6" xfId="0" applyFont="1" applyFill="1" applyBorder="1" applyAlignment="1">
      <alignment horizontal="center" vertical="center" wrapText="1"/>
    </xf>
    <xf numFmtId="0" fontId="28" fillId="11" borderId="7" xfId="0" applyFont="1" applyFill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34" fillId="11" borderId="44" xfId="0" applyFont="1" applyFill="1" applyBorder="1" applyAlignment="1">
      <alignment horizontal="center" vertical="center" wrapText="1"/>
    </xf>
    <xf numFmtId="0" fontId="34" fillId="11" borderId="4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7" fillId="13" borderId="43" xfId="0" applyFont="1" applyFill="1" applyBorder="1" applyAlignment="1">
      <alignment horizontal="center" vertical="center" wrapText="1"/>
    </xf>
    <xf numFmtId="0" fontId="17" fillId="13" borderId="0" xfId="0" applyFont="1" applyFill="1" applyBorder="1" applyAlignment="1">
      <alignment horizontal="center" vertical="center" wrapText="1"/>
    </xf>
    <xf numFmtId="0" fontId="21" fillId="12" borderId="36" xfId="0" applyFont="1" applyFill="1" applyBorder="1" applyAlignment="1">
      <alignment horizontal="center" vertical="center" wrapText="1"/>
    </xf>
    <xf numFmtId="0" fontId="21" fillId="12" borderId="32" xfId="0" applyFont="1" applyFill="1" applyBorder="1" applyAlignment="1">
      <alignment horizontal="center" vertical="center" wrapText="1"/>
    </xf>
    <xf numFmtId="0" fontId="21" fillId="12" borderId="37" xfId="0" applyFont="1" applyFill="1" applyBorder="1" applyAlignment="1">
      <alignment horizontal="center" vertical="center" wrapText="1"/>
    </xf>
    <xf numFmtId="0" fontId="21" fillId="12" borderId="35" xfId="0" applyFont="1" applyFill="1" applyBorder="1" applyAlignment="1">
      <alignment horizontal="center" vertical="center" wrapText="1"/>
    </xf>
    <xf numFmtId="165" fontId="20" fillId="2" borderId="3" xfId="0" applyNumberFormat="1" applyFont="1" applyFill="1" applyBorder="1" applyAlignment="1">
      <alignment horizontal="center" vertical="center" wrapText="1"/>
    </xf>
    <xf numFmtId="165" fontId="20" fillId="2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5" borderId="36" xfId="0" applyFont="1" applyFill="1" applyBorder="1" applyAlignment="1" applyProtection="1">
      <alignment horizontal="center" vertical="center" wrapText="1"/>
    </xf>
    <xf numFmtId="0" fontId="14" fillId="5" borderId="32" xfId="0" applyFont="1" applyFill="1" applyBorder="1" applyAlignment="1" applyProtection="1">
      <alignment horizontal="center" vertical="center" wrapText="1"/>
    </xf>
    <xf numFmtId="0" fontId="14" fillId="5" borderId="33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15" fillId="5" borderId="24" xfId="0" applyFont="1" applyFill="1" applyBorder="1" applyAlignment="1" applyProtection="1">
      <alignment horizontal="center" vertical="center" wrapText="1"/>
    </xf>
    <xf numFmtId="0" fontId="15" fillId="5" borderId="25" xfId="0" applyFont="1" applyFill="1" applyBorder="1" applyAlignment="1" applyProtection="1">
      <alignment horizontal="center" vertical="center" wrapText="1"/>
    </xf>
    <xf numFmtId="0" fontId="17" fillId="5" borderId="6" xfId="0" applyFont="1" applyFill="1" applyBorder="1" applyAlignment="1" applyProtection="1">
      <alignment horizontal="center"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4" fillId="11" borderId="0" xfId="0" applyFont="1" applyFill="1" applyAlignment="1" applyProtection="1">
      <alignment horizontal="center" vertical="center" wrapText="1"/>
    </xf>
    <xf numFmtId="0" fontId="14" fillId="5" borderId="8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/>
    </xf>
    <xf numFmtId="0" fontId="2" fillId="10" borderId="35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CC66"/>
      <color rgb="FFFFCF21"/>
      <color rgb="FFFAA40A"/>
      <color rgb="FF3A4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97BA-0245-4505-8533-CFCACBA003CB}">
  <sheetPr>
    <tabColor theme="4"/>
  </sheetPr>
  <dimension ref="B1:O44"/>
  <sheetViews>
    <sheetView showGridLines="0" topLeftCell="A4" zoomScale="115" zoomScaleNormal="115" workbookViewId="0">
      <selection activeCell="D10" sqref="D10"/>
    </sheetView>
  </sheetViews>
  <sheetFormatPr defaultColWidth="9.140625" defaultRowHeight="15" x14ac:dyDescent="0.25"/>
  <cols>
    <col min="1" max="1" width="7" style="56" customWidth="1"/>
    <col min="2" max="2" width="9.140625" style="1" customWidth="1"/>
    <col min="3" max="3" width="32.85546875" style="1" customWidth="1"/>
    <col min="4" max="4" width="12.85546875" style="1" customWidth="1"/>
    <col min="5" max="5" width="9.140625" style="1"/>
    <col min="6" max="6" width="9.140625" style="1" customWidth="1"/>
    <col min="7" max="7" width="32.28515625" style="56" customWidth="1"/>
    <col min="8" max="8" width="13.7109375" style="56" customWidth="1"/>
    <col min="9" max="9" width="9.140625" style="56" customWidth="1"/>
    <col min="10" max="10" width="27.28515625" style="56" bestFit="1" customWidth="1"/>
    <col min="11" max="11" width="16.85546875" style="56" customWidth="1"/>
    <col min="12" max="12" width="13.7109375" style="56" customWidth="1"/>
    <col min="13" max="13" width="9.140625" style="56" customWidth="1"/>
    <col min="14" max="14" width="9.140625" style="56"/>
    <col min="15" max="15" width="49.42578125" style="56" customWidth="1"/>
    <col min="16" max="16384" width="9.140625" style="56"/>
  </cols>
  <sheetData>
    <row r="1" spans="2:15" x14ac:dyDescent="0.25">
      <c r="D1" s="110" t="s">
        <v>97</v>
      </c>
      <c r="E1" s="110"/>
    </row>
    <row r="2" spans="2:15" ht="21.75" x14ac:dyDescent="0.25">
      <c r="B2" s="107" t="s">
        <v>91</v>
      </c>
      <c r="C2" s="107"/>
      <c r="D2" s="54" t="s">
        <v>62</v>
      </c>
      <c r="E2" s="54" t="s">
        <v>63</v>
      </c>
      <c r="G2" s="107" t="s">
        <v>43</v>
      </c>
      <c r="H2" s="107"/>
      <c r="J2" s="104" t="s">
        <v>22</v>
      </c>
      <c r="K2" s="105"/>
      <c r="L2" s="106"/>
      <c r="O2" s="100"/>
    </row>
    <row r="3" spans="2:15" ht="32.25" customHeight="1" x14ac:dyDescent="0.25">
      <c r="B3" s="63">
        <v>1</v>
      </c>
      <c r="C3" s="57" t="s">
        <v>0</v>
      </c>
      <c r="D3" s="58">
        <v>0.85</v>
      </c>
      <c r="E3" s="55">
        <v>1.3</v>
      </c>
      <c r="G3" s="8" t="s">
        <v>44</v>
      </c>
      <c r="H3" s="58">
        <v>45</v>
      </c>
      <c r="J3" s="8" t="s">
        <v>28</v>
      </c>
      <c r="K3" s="102">
        <v>0.3</v>
      </c>
      <c r="L3" s="8" t="s">
        <v>38</v>
      </c>
      <c r="O3" s="101"/>
    </row>
    <row r="4" spans="2:15" ht="29.25" customHeight="1" x14ac:dyDescent="0.25">
      <c r="B4" s="63" t="s">
        <v>6</v>
      </c>
      <c r="C4" s="57" t="s">
        <v>3</v>
      </c>
      <c r="D4" s="58">
        <v>1.3</v>
      </c>
      <c r="E4" s="55">
        <v>1.75</v>
      </c>
      <c r="F4" s="7"/>
      <c r="G4" s="8" t="s">
        <v>45</v>
      </c>
      <c r="H4" s="58">
        <v>600</v>
      </c>
      <c r="J4" s="8" t="s">
        <v>29</v>
      </c>
      <c r="K4" s="102">
        <v>0.4</v>
      </c>
      <c r="L4" s="8" t="s">
        <v>38</v>
      </c>
      <c r="O4" s="101"/>
    </row>
    <row r="5" spans="2:15" ht="18.75" x14ac:dyDescent="0.25">
      <c r="B5" s="63" t="s">
        <v>7</v>
      </c>
      <c r="C5" s="57" t="s">
        <v>8</v>
      </c>
      <c r="D5" s="58">
        <v>1.75</v>
      </c>
      <c r="E5" s="55">
        <v>2.0499999999999998</v>
      </c>
      <c r="F5" s="7"/>
      <c r="G5" s="8" t="s">
        <v>46</v>
      </c>
      <c r="H5" s="58">
        <v>800</v>
      </c>
      <c r="J5" s="8" t="s">
        <v>30</v>
      </c>
      <c r="K5" s="102">
        <v>0.4</v>
      </c>
      <c r="L5" s="8" t="s">
        <v>38</v>
      </c>
      <c r="O5" s="101"/>
    </row>
    <row r="6" spans="2:15" ht="32.25" customHeight="1" x14ac:dyDescent="0.25">
      <c r="B6" s="63">
        <v>3</v>
      </c>
      <c r="C6" s="57" t="s">
        <v>9</v>
      </c>
      <c r="D6" s="58">
        <v>2</v>
      </c>
      <c r="E6" s="55">
        <v>2.4500000000000002</v>
      </c>
      <c r="G6" s="8" t="s">
        <v>47</v>
      </c>
      <c r="H6" s="58">
        <v>0.65</v>
      </c>
      <c r="J6" s="8" t="s">
        <v>31</v>
      </c>
      <c r="K6" s="102">
        <v>0.4</v>
      </c>
      <c r="L6" s="8" t="s">
        <v>89</v>
      </c>
      <c r="O6" s="101"/>
    </row>
    <row r="7" spans="2:15" ht="28.5" customHeight="1" x14ac:dyDescent="0.25">
      <c r="B7" s="63">
        <v>4</v>
      </c>
      <c r="C7" s="59" t="s">
        <v>12</v>
      </c>
      <c r="D7" s="60">
        <v>0.5</v>
      </c>
      <c r="E7" s="61">
        <v>0.85</v>
      </c>
      <c r="G7" s="8" t="s">
        <v>48</v>
      </c>
      <c r="H7" s="58">
        <v>45</v>
      </c>
      <c r="J7" s="8" t="s">
        <v>32</v>
      </c>
      <c r="K7" s="102">
        <v>0.4</v>
      </c>
      <c r="L7" s="8" t="s">
        <v>40</v>
      </c>
      <c r="O7" s="101"/>
    </row>
    <row r="8" spans="2:15" ht="24" customHeight="1" x14ac:dyDescent="0.25">
      <c r="B8" s="63">
        <v>5</v>
      </c>
      <c r="C8" s="59" t="s">
        <v>10</v>
      </c>
      <c r="D8" s="58">
        <v>4</v>
      </c>
      <c r="E8" s="55">
        <v>5</v>
      </c>
      <c r="G8" s="8" t="s">
        <v>49</v>
      </c>
      <c r="H8" s="62" t="s">
        <v>88</v>
      </c>
      <c r="J8" s="8" t="s">
        <v>33</v>
      </c>
      <c r="K8" s="102">
        <v>3</v>
      </c>
      <c r="L8" s="8" t="s">
        <v>5</v>
      </c>
      <c r="O8" s="101"/>
    </row>
    <row r="9" spans="2:15" ht="27.75" customHeight="1" x14ac:dyDescent="0.25">
      <c r="B9" s="63">
        <v>6</v>
      </c>
      <c r="C9" s="57" t="s">
        <v>115</v>
      </c>
      <c r="D9" s="58">
        <v>1.75</v>
      </c>
      <c r="E9" s="55"/>
      <c r="G9" s="8" t="s">
        <v>50</v>
      </c>
      <c r="H9" s="62" t="s">
        <v>88</v>
      </c>
      <c r="J9" s="8" t="s">
        <v>34</v>
      </c>
      <c r="K9" s="102">
        <v>0.65</v>
      </c>
      <c r="L9" s="8" t="s">
        <v>5</v>
      </c>
      <c r="O9" s="101"/>
    </row>
    <row r="10" spans="2:15" ht="45" customHeight="1" x14ac:dyDescent="0.25">
      <c r="G10" s="1"/>
      <c r="H10" s="1"/>
      <c r="J10" s="8" t="s">
        <v>35</v>
      </c>
      <c r="K10" s="102">
        <v>2</v>
      </c>
      <c r="L10" s="8" t="s">
        <v>41</v>
      </c>
      <c r="O10" s="101"/>
    </row>
    <row r="11" spans="2:15" ht="20.25" customHeight="1" x14ac:dyDescent="0.25">
      <c r="B11" s="56"/>
      <c r="C11" s="64" t="s">
        <v>90</v>
      </c>
      <c r="D11" s="104" t="s">
        <v>53</v>
      </c>
      <c r="E11" s="106"/>
      <c r="G11" s="104" t="s">
        <v>35</v>
      </c>
      <c r="H11" s="106"/>
      <c r="J11" s="8" t="s">
        <v>36</v>
      </c>
      <c r="K11" s="102">
        <v>0.5</v>
      </c>
      <c r="L11" s="8" t="s">
        <v>41</v>
      </c>
      <c r="O11" s="101"/>
    </row>
    <row r="12" spans="2:15" ht="15" customHeight="1" x14ac:dyDescent="0.25">
      <c r="C12" s="8" t="s">
        <v>14</v>
      </c>
      <c r="D12" s="55">
        <v>2.1</v>
      </c>
      <c r="E12" s="8" t="s">
        <v>20</v>
      </c>
      <c r="G12" s="8" t="s">
        <v>65</v>
      </c>
      <c r="H12" s="55">
        <v>2</v>
      </c>
      <c r="J12" s="8" t="s">
        <v>37</v>
      </c>
      <c r="K12" s="102">
        <v>9</v>
      </c>
      <c r="L12" s="8" t="s">
        <v>42</v>
      </c>
      <c r="O12" s="101"/>
    </row>
    <row r="13" spans="2:15" ht="15.75" customHeight="1" x14ac:dyDescent="0.25">
      <c r="C13" s="8" t="s">
        <v>15</v>
      </c>
      <c r="D13" s="55">
        <v>3.25</v>
      </c>
      <c r="E13" s="8" t="s">
        <v>20</v>
      </c>
      <c r="G13" s="8" t="s">
        <v>66</v>
      </c>
      <c r="H13" s="55">
        <v>9</v>
      </c>
      <c r="J13" s="8" t="s">
        <v>98</v>
      </c>
      <c r="K13" s="102">
        <v>1.5</v>
      </c>
      <c r="L13" s="8" t="s">
        <v>5</v>
      </c>
      <c r="O13" s="101"/>
    </row>
    <row r="14" spans="2:15" ht="18" x14ac:dyDescent="0.25">
      <c r="C14" s="8" t="s">
        <v>16</v>
      </c>
      <c r="D14" s="55">
        <v>3.75</v>
      </c>
      <c r="E14" s="8" t="s">
        <v>20</v>
      </c>
      <c r="G14" s="1"/>
      <c r="H14" s="1"/>
      <c r="O14" s="101"/>
    </row>
    <row r="15" spans="2:15" ht="18" x14ac:dyDescent="0.25">
      <c r="C15" s="8" t="s">
        <v>17</v>
      </c>
      <c r="D15" s="55">
        <v>5.4</v>
      </c>
      <c r="E15" s="8" t="s">
        <v>20</v>
      </c>
      <c r="G15" s="104" t="s">
        <v>101</v>
      </c>
      <c r="H15" s="106"/>
      <c r="O15" s="101"/>
    </row>
    <row r="16" spans="2:15" ht="15" customHeight="1" x14ac:dyDescent="0.25">
      <c r="C16" s="8" t="s">
        <v>18</v>
      </c>
      <c r="D16" s="55">
        <v>0.45</v>
      </c>
      <c r="E16" s="8" t="s">
        <v>19</v>
      </c>
      <c r="G16" s="8" t="s">
        <v>107</v>
      </c>
      <c r="H16" s="55">
        <v>3.5</v>
      </c>
      <c r="O16" s="101"/>
    </row>
    <row r="17" spans="2:15" ht="18" x14ac:dyDescent="0.25">
      <c r="G17" s="8" t="s">
        <v>99</v>
      </c>
      <c r="H17" s="55">
        <v>0.6</v>
      </c>
      <c r="O17" s="101"/>
    </row>
    <row r="18" spans="2:15" ht="30" customHeight="1" x14ac:dyDescent="0.25">
      <c r="C18" s="56"/>
      <c r="D18" s="56"/>
      <c r="E18" s="56"/>
      <c r="G18" s="8" t="s">
        <v>100</v>
      </c>
      <c r="H18" s="55">
        <v>1.2</v>
      </c>
      <c r="O18" s="101"/>
    </row>
    <row r="19" spans="2:15" ht="18" x14ac:dyDescent="0.25">
      <c r="C19" s="56"/>
      <c r="D19" s="56"/>
      <c r="E19" s="56"/>
      <c r="O19" s="101"/>
    </row>
    <row r="20" spans="2:15" ht="18" customHeight="1" x14ac:dyDescent="0.25">
      <c r="C20" s="56"/>
      <c r="D20" s="56"/>
      <c r="E20" s="56"/>
      <c r="G20" s="107" t="s">
        <v>103</v>
      </c>
      <c r="H20" s="107"/>
      <c r="O20" s="1"/>
    </row>
    <row r="21" spans="2:15" ht="22.5" customHeight="1" x14ac:dyDescent="0.25">
      <c r="B21" s="31"/>
      <c r="C21" s="56"/>
      <c r="D21" s="56"/>
      <c r="E21" s="56"/>
      <c r="G21" s="8" t="s">
        <v>102</v>
      </c>
      <c r="H21" s="55">
        <v>2</v>
      </c>
      <c r="O21" s="1"/>
    </row>
    <row r="22" spans="2:15" ht="15" customHeight="1" x14ac:dyDescent="0.25">
      <c r="B22" s="7"/>
      <c r="C22" s="56"/>
      <c r="D22" s="56"/>
      <c r="E22" s="56"/>
      <c r="G22" s="8" t="s">
        <v>5</v>
      </c>
      <c r="H22" s="55">
        <v>0.65</v>
      </c>
      <c r="O22" s="1"/>
    </row>
    <row r="23" spans="2:15" ht="25.5" customHeight="1" x14ac:dyDescent="0.25">
      <c r="B23" s="7"/>
      <c r="C23" s="56"/>
      <c r="D23" s="56"/>
      <c r="E23" s="56"/>
      <c r="G23" s="108" t="s">
        <v>96</v>
      </c>
      <c r="H23" s="109"/>
    </row>
    <row r="24" spans="2:15" ht="18" customHeight="1" x14ac:dyDescent="0.25">
      <c r="B24" s="7"/>
      <c r="C24" s="56"/>
      <c r="D24" s="56"/>
      <c r="E24" s="56"/>
      <c r="G24" s="103"/>
    </row>
    <row r="25" spans="2:15" x14ac:dyDescent="0.25">
      <c r="B25" s="7"/>
      <c r="C25" s="56"/>
      <c r="D25" s="56"/>
      <c r="E25" s="56"/>
      <c r="G25" s="107" t="s">
        <v>106</v>
      </c>
      <c r="H25" s="107"/>
    </row>
    <row r="26" spans="2:15" ht="24" customHeight="1" x14ac:dyDescent="0.25">
      <c r="B26" s="7"/>
      <c r="C26" s="56"/>
      <c r="D26" s="56"/>
      <c r="E26" s="56"/>
      <c r="G26" s="8" t="s">
        <v>105</v>
      </c>
      <c r="H26" s="55">
        <v>3.5</v>
      </c>
    </row>
    <row r="27" spans="2:15" x14ac:dyDescent="0.25">
      <c r="B27" s="7"/>
      <c r="G27" s="8" t="s">
        <v>5</v>
      </c>
      <c r="H27" s="55">
        <v>0.65</v>
      </c>
    </row>
    <row r="28" spans="2:15" ht="27" customHeight="1" x14ac:dyDescent="0.25">
      <c r="B28" s="7"/>
      <c r="C28" s="56"/>
      <c r="D28" s="56"/>
      <c r="E28" s="56"/>
      <c r="G28" s="108" t="s">
        <v>96</v>
      </c>
      <c r="H28" s="109"/>
    </row>
    <row r="29" spans="2:15" ht="21" customHeight="1" x14ac:dyDescent="0.25">
      <c r="B29" s="7"/>
    </row>
    <row r="30" spans="2:15" ht="60" customHeight="1" x14ac:dyDescent="0.25">
      <c r="B30" s="7"/>
    </row>
    <row r="34" spans="2:2" ht="15.75" customHeight="1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</sheetData>
  <sheetProtection algorithmName="SHA-512" hashValue="a3hs5xOrFHeSNSi2KX7aCcXd7G0pDNbmtIJlIMFEHpFcmJDCp4eroaJrxi2MsKK9LkE+fNHBidSI0d4AJmJ2EQ==" saltValue="UtHjeLNzUNABXw2MZtagIA==" spinCount="100000" sheet="1" objects="1" scenarios="1"/>
  <mergeCells count="11">
    <mergeCell ref="G23:H23"/>
    <mergeCell ref="G25:H25"/>
    <mergeCell ref="G28:H28"/>
    <mergeCell ref="D1:E1"/>
    <mergeCell ref="G11:H11"/>
    <mergeCell ref="G15:H15"/>
    <mergeCell ref="J2:L2"/>
    <mergeCell ref="G2:H2"/>
    <mergeCell ref="B2:C2"/>
    <mergeCell ref="D11:E11"/>
    <mergeCell ref="G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E101-3439-40DD-8FE0-6C5E4ACF0626}">
  <sheetPr>
    <tabColor theme="5" tint="0.39997558519241921"/>
  </sheetPr>
  <dimension ref="A1:Y83"/>
  <sheetViews>
    <sheetView showGridLines="0" topLeftCell="F1" zoomScale="70" zoomScaleNormal="70" workbookViewId="0">
      <selection activeCell="R13" sqref="R13"/>
    </sheetView>
  </sheetViews>
  <sheetFormatPr defaultColWidth="9.140625" defaultRowHeight="15" x14ac:dyDescent="0.25"/>
  <cols>
    <col min="1" max="1" width="9.140625" style="1" hidden="1" customWidth="1"/>
    <col min="2" max="2" width="32.85546875" style="2" hidden="1" customWidth="1"/>
    <col min="3" max="3" width="9.140625" style="2" hidden="1" customWidth="1"/>
    <col min="4" max="4" width="9.28515625" style="2" hidden="1" customWidth="1"/>
    <col min="5" max="5" width="8" style="2" hidden="1" customWidth="1"/>
    <col min="6" max="6" width="9.140625" style="39" customWidth="1"/>
    <col min="7" max="7" width="47.42578125" style="1" customWidth="1"/>
    <col min="8" max="8" width="12.28515625" style="1" customWidth="1"/>
    <col min="9" max="9" width="18.140625" style="1" customWidth="1"/>
    <col min="10" max="10" width="11.85546875" style="2" customWidth="1"/>
    <col min="11" max="11" width="16.42578125" style="2" customWidth="1"/>
    <col min="12" max="12" width="6.7109375" style="2" customWidth="1"/>
    <col min="13" max="13" width="34" style="2" customWidth="1"/>
    <col min="14" max="14" width="12.28515625" style="2" customWidth="1"/>
    <col min="15" max="15" width="18.42578125" style="2" customWidth="1"/>
    <col min="16" max="16" width="6.7109375" style="2" customWidth="1"/>
    <col min="17" max="17" width="35" style="2" customWidth="1"/>
    <col min="18" max="18" width="14.42578125" style="2" customWidth="1"/>
    <col min="19" max="19" width="20.28515625" style="2" customWidth="1"/>
    <col min="20" max="20" width="7.7109375" style="2" customWidth="1"/>
    <col min="21" max="21" width="61.28515625" style="2" bestFit="1" customWidth="1"/>
    <col min="22" max="22" width="14.140625" style="2" customWidth="1"/>
    <col min="23" max="23" width="19" style="2" customWidth="1"/>
    <col min="24" max="24" width="9.140625" style="2"/>
    <col min="25" max="25" width="12.140625" style="2" customWidth="1"/>
    <col min="26" max="16384" width="9.140625" style="2"/>
  </cols>
  <sheetData>
    <row r="1" spans="1:25" s="39" customFormat="1" ht="39.75" customHeight="1" x14ac:dyDescent="0.25">
      <c r="A1" s="38"/>
      <c r="F1" s="50"/>
      <c r="G1" s="111" t="s">
        <v>95</v>
      </c>
      <c r="H1" s="112"/>
      <c r="I1" s="112"/>
      <c r="J1" s="112"/>
      <c r="K1" s="112"/>
      <c r="M1" s="113" t="s">
        <v>87</v>
      </c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5" s="39" customFormat="1" ht="15" customHeight="1" x14ac:dyDescent="0.25">
      <c r="A2" s="38"/>
      <c r="G2" s="38" t="s">
        <v>86</v>
      </c>
      <c r="H2" s="38"/>
      <c r="I2" s="38"/>
      <c r="M2" s="115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5" ht="15.75" customHeight="1" thickBot="1" x14ac:dyDescent="0.3">
      <c r="M3" s="52"/>
      <c r="N3" s="53"/>
      <c r="O3" s="53"/>
      <c r="P3" s="53"/>
      <c r="Q3" s="53"/>
      <c r="R3" s="53"/>
      <c r="S3" s="53"/>
      <c r="T3" s="53"/>
      <c r="V3" s="39"/>
      <c r="W3" s="39"/>
    </row>
    <row r="4" spans="1:25" ht="32.25" customHeight="1" thickBot="1" x14ac:dyDescent="0.3">
      <c r="G4" s="125" t="s">
        <v>55</v>
      </c>
      <c r="H4" s="126"/>
      <c r="I4" s="126"/>
      <c r="J4" s="126"/>
      <c r="K4" s="127"/>
      <c r="M4" s="125" t="s">
        <v>56</v>
      </c>
      <c r="N4" s="126"/>
      <c r="O4" s="127"/>
      <c r="Q4" s="125" t="s">
        <v>57</v>
      </c>
      <c r="R4" s="126"/>
      <c r="S4" s="127"/>
      <c r="U4" s="125" t="s">
        <v>58</v>
      </c>
      <c r="V4" s="126"/>
      <c r="W4" s="127"/>
    </row>
    <row r="5" spans="1:25" ht="45.75" customHeight="1" x14ac:dyDescent="0.25">
      <c r="G5" s="16" t="s">
        <v>13</v>
      </c>
      <c r="H5" s="15" t="s">
        <v>108</v>
      </c>
      <c r="I5" s="15" t="s">
        <v>62</v>
      </c>
      <c r="J5" s="15" t="s">
        <v>84</v>
      </c>
      <c r="K5" s="15" t="s">
        <v>63</v>
      </c>
      <c r="M5" s="14" t="s">
        <v>21</v>
      </c>
      <c r="N5" s="15" t="s">
        <v>112</v>
      </c>
      <c r="O5" s="15" t="s">
        <v>53</v>
      </c>
      <c r="Q5" s="17" t="s">
        <v>22</v>
      </c>
      <c r="R5" s="15" t="s">
        <v>108</v>
      </c>
      <c r="S5" s="15" t="s">
        <v>53</v>
      </c>
      <c r="U5" s="40" t="s">
        <v>43</v>
      </c>
      <c r="V5" s="15" t="s">
        <v>113</v>
      </c>
      <c r="W5" s="15" t="s">
        <v>53</v>
      </c>
    </row>
    <row r="6" spans="1:25" ht="48.75" customHeight="1" x14ac:dyDescent="0.35">
      <c r="G6" s="11" t="s">
        <v>109</v>
      </c>
      <c r="H6" s="48"/>
      <c r="I6" s="18">
        <f t="shared" ref="I6:I11" si="0">H6*C21</f>
        <v>0</v>
      </c>
      <c r="J6" s="48"/>
      <c r="K6" s="19">
        <f t="shared" ref="K6:K11" si="1">J6*D21</f>
        <v>0</v>
      </c>
      <c r="M6" s="12" t="s">
        <v>85</v>
      </c>
      <c r="N6" s="48"/>
      <c r="O6" s="20">
        <f>C31*N6</f>
        <v>0</v>
      </c>
      <c r="Q6" s="12" t="s">
        <v>28</v>
      </c>
      <c r="R6" s="48"/>
      <c r="S6" s="18">
        <f t="shared" ref="S6:S15" si="2">R6*C40</f>
        <v>0</v>
      </c>
      <c r="U6" s="12" t="s">
        <v>44</v>
      </c>
      <c r="V6" s="51"/>
      <c r="W6" s="18">
        <f>V6*C54</f>
        <v>0</v>
      </c>
    </row>
    <row r="7" spans="1:25" ht="43.5" customHeight="1" thickBot="1" x14ac:dyDescent="0.4">
      <c r="G7" s="11" t="s">
        <v>110</v>
      </c>
      <c r="H7" s="48"/>
      <c r="I7" s="18">
        <f t="shared" si="0"/>
        <v>0</v>
      </c>
      <c r="J7" s="48"/>
      <c r="K7" s="19">
        <f t="shared" si="1"/>
        <v>0</v>
      </c>
      <c r="M7" s="128" t="s">
        <v>54</v>
      </c>
      <c r="N7" s="129"/>
      <c r="O7" s="35">
        <f>SUM(O6)</f>
        <v>0</v>
      </c>
      <c r="Q7" s="12" t="s">
        <v>29</v>
      </c>
      <c r="R7" s="48"/>
      <c r="S7" s="18">
        <f t="shared" si="2"/>
        <v>0</v>
      </c>
      <c r="U7" s="12" t="s">
        <v>45</v>
      </c>
      <c r="V7" s="51"/>
      <c r="W7" s="18">
        <f>V7*600</f>
        <v>0</v>
      </c>
    </row>
    <row r="8" spans="1:25" ht="43.5" customHeight="1" x14ac:dyDescent="0.35">
      <c r="G8" s="11" t="s">
        <v>111</v>
      </c>
      <c r="H8" s="48"/>
      <c r="I8" s="18">
        <f t="shared" si="0"/>
        <v>0</v>
      </c>
      <c r="J8" s="48"/>
      <c r="K8" s="19">
        <f t="shared" si="1"/>
        <v>0</v>
      </c>
      <c r="Q8" s="12" t="s">
        <v>30</v>
      </c>
      <c r="R8" s="48"/>
      <c r="S8" s="18">
        <f t="shared" si="2"/>
        <v>0</v>
      </c>
      <c r="U8" s="12" t="s">
        <v>46</v>
      </c>
      <c r="V8" s="51"/>
      <c r="W8" s="18">
        <f>V8*850</f>
        <v>0</v>
      </c>
    </row>
    <row r="9" spans="1:25" ht="54.75" customHeight="1" x14ac:dyDescent="0.35">
      <c r="G9" s="11" t="s">
        <v>9</v>
      </c>
      <c r="H9" s="48"/>
      <c r="I9" s="18">
        <f t="shared" si="0"/>
        <v>0</v>
      </c>
      <c r="J9" s="48"/>
      <c r="K9" s="19">
        <f t="shared" si="1"/>
        <v>0</v>
      </c>
      <c r="Q9" s="12" t="s">
        <v>31</v>
      </c>
      <c r="R9" s="48"/>
      <c r="S9" s="18">
        <f t="shared" si="2"/>
        <v>0</v>
      </c>
      <c r="U9" s="12" t="s">
        <v>114</v>
      </c>
      <c r="V9" s="51"/>
      <c r="W9" s="18">
        <f>V9*C57</f>
        <v>0</v>
      </c>
    </row>
    <row r="10" spans="1:25" ht="40.5" customHeight="1" x14ac:dyDescent="0.35">
      <c r="G10" s="11" t="s">
        <v>12</v>
      </c>
      <c r="H10" s="48"/>
      <c r="I10" s="18">
        <f t="shared" si="0"/>
        <v>0</v>
      </c>
      <c r="J10" s="48"/>
      <c r="K10" s="19">
        <f t="shared" si="1"/>
        <v>0</v>
      </c>
      <c r="Q10" s="12" t="s">
        <v>32</v>
      </c>
      <c r="R10" s="48"/>
      <c r="S10" s="18">
        <f t="shared" si="2"/>
        <v>0</v>
      </c>
      <c r="U10" s="12" t="s">
        <v>48</v>
      </c>
      <c r="V10" s="51"/>
      <c r="W10" s="18">
        <f>V10*C58</f>
        <v>0</v>
      </c>
    </row>
    <row r="11" spans="1:25" s="1" customFormat="1" ht="37.5" customHeight="1" thickBot="1" x14ac:dyDescent="0.3">
      <c r="F11" s="38"/>
      <c r="G11" s="11" t="s">
        <v>10</v>
      </c>
      <c r="H11" s="48"/>
      <c r="I11" s="18">
        <f t="shared" si="0"/>
        <v>0</v>
      </c>
      <c r="J11" s="48"/>
      <c r="K11" s="43">
        <f t="shared" si="1"/>
        <v>0</v>
      </c>
      <c r="Q11" s="11" t="s">
        <v>33</v>
      </c>
      <c r="R11" s="48"/>
      <c r="S11" s="18">
        <f t="shared" si="2"/>
        <v>0</v>
      </c>
      <c r="U11" s="37" t="s">
        <v>54</v>
      </c>
      <c r="V11" s="5"/>
      <c r="W11" s="35">
        <f>SUM(W6:W10)</f>
        <v>0</v>
      </c>
      <c r="X11" s="27"/>
      <c r="Y11" s="27"/>
    </row>
    <row r="12" spans="1:25" s="1" customFormat="1" ht="30" customHeight="1" thickBot="1" x14ac:dyDescent="0.3">
      <c r="F12" s="38"/>
      <c r="G12" s="37" t="s">
        <v>54</v>
      </c>
      <c r="H12" s="13"/>
      <c r="I12" s="34">
        <f>SUM(I6:I11)</f>
        <v>0</v>
      </c>
      <c r="J12" s="41"/>
      <c r="K12" s="42">
        <f>SUM(K6:K11)</f>
        <v>0</v>
      </c>
      <c r="Q12" s="11" t="s">
        <v>34</v>
      </c>
      <c r="R12" s="48"/>
      <c r="S12" s="18">
        <f t="shared" si="2"/>
        <v>0</v>
      </c>
    </row>
    <row r="13" spans="1:25" ht="46.5" x14ac:dyDescent="0.25">
      <c r="G13" s="10"/>
      <c r="H13" s="10"/>
      <c r="I13" s="2"/>
      <c r="Q13" s="12" t="s">
        <v>81</v>
      </c>
      <c r="R13" s="48"/>
      <c r="S13" s="18">
        <f t="shared" si="2"/>
        <v>0</v>
      </c>
      <c r="U13" s="120" t="s">
        <v>104</v>
      </c>
      <c r="V13" s="121"/>
      <c r="W13" s="122"/>
    </row>
    <row r="14" spans="1:25" ht="37.5" x14ac:dyDescent="0.35">
      <c r="G14" s="2"/>
      <c r="H14" s="2"/>
      <c r="I14" s="2"/>
      <c r="Q14" s="12" t="s">
        <v>36</v>
      </c>
      <c r="R14" s="48"/>
      <c r="S14" s="18">
        <f t="shared" si="2"/>
        <v>0</v>
      </c>
      <c r="U14" s="123" t="s">
        <v>55</v>
      </c>
      <c r="V14" s="45" t="s">
        <v>60</v>
      </c>
      <c r="W14" s="21">
        <f>I12</f>
        <v>0</v>
      </c>
    </row>
    <row r="15" spans="1:25" ht="37.5" customHeight="1" x14ac:dyDescent="0.35">
      <c r="A15" s="25" t="e">
        <f>STORAGE!G9/STORAGE!G8</f>
        <v>#DIV/0!</v>
      </c>
      <c r="B15" s="25" t="e">
        <f>STORAGE!H9/STORAGE!H8</f>
        <v>#DIV/0!</v>
      </c>
      <c r="C15" s="25" t="e">
        <f>STORAGE!I9/STORAGE!I8</f>
        <v>#DIV/0!</v>
      </c>
      <c r="G15" s="2"/>
      <c r="H15" s="2"/>
      <c r="I15" s="2"/>
      <c r="Q15" s="11" t="s">
        <v>64</v>
      </c>
      <c r="R15" s="48"/>
      <c r="S15" s="18">
        <f t="shared" si="2"/>
        <v>0</v>
      </c>
      <c r="U15" s="124"/>
      <c r="V15" s="46" t="s">
        <v>61</v>
      </c>
      <c r="W15" s="21">
        <f>K12</f>
        <v>0</v>
      </c>
    </row>
    <row r="16" spans="1:25" ht="32.25" customHeight="1" thickBot="1" x14ac:dyDescent="0.4">
      <c r="A16" s="2" t="e">
        <f>ROUNDUP(A15,0)</f>
        <v>#DIV/0!</v>
      </c>
      <c r="B16" s="2" t="e">
        <f>ROUNDUP(B15,0)</f>
        <v>#DIV/0!</v>
      </c>
      <c r="C16" s="2" t="e">
        <f>ROUNDUP(C15,0)</f>
        <v>#DIV/0!</v>
      </c>
      <c r="G16" s="2"/>
      <c r="H16" s="2"/>
      <c r="I16" s="2"/>
      <c r="Q16" s="37" t="s">
        <v>54</v>
      </c>
      <c r="R16" s="5"/>
      <c r="S16" s="23">
        <f>SUM(S6:S15)</f>
        <v>0</v>
      </c>
      <c r="U16" s="32" t="s">
        <v>56</v>
      </c>
      <c r="V16" s="28"/>
      <c r="W16" s="22"/>
    </row>
    <row r="17" spans="1:24" s="39" customFormat="1" ht="45" customHeight="1" x14ac:dyDescent="0.35">
      <c r="A17" s="38"/>
      <c r="U17" s="32" t="s">
        <v>57</v>
      </c>
      <c r="V17" s="29"/>
      <c r="W17" s="21"/>
    </row>
    <row r="18" spans="1:24" s="39" customFormat="1" ht="39" customHeight="1" thickBot="1" x14ac:dyDescent="0.4">
      <c r="A18" s="38"/>
      <c r="Q18" s="2"/>
      <c r="R18" s="2"/>
      <c r="S18" s="2"/>
      <c r="T18" s="2"/>
      <c r="U18" s="33" t="s">
        <v>58</v>
      </c>
      <c r="V18" s="29"/>
      <c r="W18" s="21"/>
      <c r="X18" s="30"/>
    </row>
    <row r="19" spans="1:24" s="39" customFormat="1" ht="39.75" customHeight="1" thickBot="1" x14ac:dyDescent="0.3">
      <c r="A19" s="26" t="e">
        <f>STORAGE!M15/STORAGE!G10</f>
        <v>#DIV/0!</v>
      </c>
      <c r="J19" s="44"/>
      <c r="Q19" s="2"/>
      <c r="R19" s="2"/>
      <c r="S19" s="2"/>
      <c r="T19" s="2"/>
      <c r="U19" s="36" t="s">
        <v>54</v>
      </c>
      <c r="V19" s="117">
        <f>SUM(W14:W18)</f>
        <v>0</v>
      </c>
      <c r="W19" s="118"/>
    </row>
    <row r="20" spans="1:24" ht="45" customHeight="1" thickBot="1" x14ac:dyDescent="0.3">
      <c r="A20" s="119" t="s">
        <v>13</v>
      </c>
      <c r="B20" s="119"/>
      <c r="C20" s="4" t="s">
        <v>1</v>
      </c>
      <c r="D20" s="4" t="s">
        <v>2</v>
      </c>
      <c r="E20" s="4"/>
      <c r="G20" s="2"/>
      <c r="H20" s="2"/>
      <c r="I20" s="2"/>
    </row>
    <row r="21" spans="1:24" ht="51.75" customHeight="1" x14ac:dyDescent="0.25">
      <c r="A21" s="1">
        <v>1</v>
      </c>
      <c r="B21" s="3" t="s">
        <v>0</v>
      </c>
      <c r="C21" s="2">
        <v>0.85</v>
      </c>
      <c r="D21" s="2">
        <v>1.3</v>
      </c>
      <c r="E21" s="2" t="s">
        <v>5</v>
      </c>
      <c r="G21" s="2"/>
      <c r="H21" s="2"/>
      <c r="I21" s="2"/>
    </row>
    <row r="22" spans="1:24" ht="42.75" customHeight="1" x14ac:dyDescent="0.25">
      <c r="A22" s="1" t="s">
        <v>6</v>
      </c>
      <c r="B22" s="3" t="s">
        <v>3</v>
      </c>
      <c r="C22" s="2">
        <v>1.3</v>
      </c>
      <c r="D22" s="2">
        <v>1.75</v>
      </c>
      <c r="E22" s="2" t="s">
        <v>5</v>
      </c>
      <c r="G22" s="2"/>
      <c r="H22" s="2"/>
      <c r="I22" s="2"/>
    </row>
    <row r="23" spans="1:24" ht="48" customHeight="1" x14ac:dyDescent="0.25">
      <c r="A23" s="1" t="s">
        <v>7</v>
      </c>
      <c r="B23" s="3" t="s">
        <v>8</v>
      </c>
      <c r="C23" s="2">
        <v>1.75</v>
      </c>
      <c r="D23" s="2">
        <v>2.0499999999999998</v>
      </c>
      <c r="E23" s="2" t="s">
        <v>5</v>
      </c>
      <c r="G23" s="2"/>
      <c r="H23" s="2"/>
      <c r="I23" s="2"/>
    </row>
    <row r="24" spans="1:24" ht="54.75" customHeight="1" x14ac:dyDescent="0.25">
      <c r="A24" s="1">
        <v>3</v>
      </c>
      <c r="B24" s="3" t="s">
        <v>9</v>
      </c>
      <c r="C24" s="2">
        <v>2</v>
      </c>
      <c r="D24" s="2">
        <v>2.4500000000000002</v>
      </c>
      <c r="E24" s="2" t="s">
        <v>5</v>
      </c>
      <c r="G24" s="2"/>
      <c r="H24" s="2"/>
      <c r="I24" s="2"/>
    </row>
    <row r="25" spans="1:24" ht="92.25" customHeight="1" x14ac:dyDescent="0.25">
      <c r="A25" s="1">
        <v>4</v>
      </c>
      <c r="B25" s="3" t="s">
        <v>12</v>
      </c>
      <c r="C25" s="2">
        <v>0.5</v>
      </c>
      <c r="D25" s="2">
        <v>0.85</v>
      </c>
      <c r="E25" s="2" t="s">
        <v>4</v>
      </c>
      <c r="G25" s="2"/>
      <c r="H25" s="2"/>
      <c r="I25" s="2"/>
    </row>
    <row r="26" spans="1:24" ht="57.75" customHeight="1" x14ac:dyDescent="0.25">
      <c r="A26" s="1">
        <v>5</v>
      </c>
      <c r="B26" s="3" t="s">
        <v>10</v>
      </c>
      <c r="C26" s="2">
        <v>4</v>
      </c>
      <c r="D26" s="2">
        <v>5</v>
      </c>
      <c r="E26" s="2" t="s">
        <v>11</v>
      </c>
      <c r="G26" s="2"/>
      <c r="H26" s="2"/>
      <c r="I26" s="2"/>
    </row>
    <row r="27" spans="1:24" ht="34.5" customHeight="1" x14ac:dyDescent="0.25">
      <c r="G27" s="2"/>
      <c r="H27" s="2"/>
      <c r="I27" s="2"/>
    </row>
    <row r="28" spans="1:24" ht="55.5" customHeight="1" x14ac:dyDescent="0.25">
      <c r="G28" s="2"/>
      <c r="H28" s="2"/>
      <c r="I28" s="2"/>
    </row>
    <row r="29" spans="1:24" ht="45" customHeight="1" x14ac:dyDescent="0.25">
      <c r="G29" s="2"/>
      <c r="H29" s="2"/>
      <c r="I29" s="2"/>
    </row>
    <row r="30" spans="1:24" ht="40.5" customHeight="1" thickBot="1" x14ac:dyDescent="0.3">
      <c r="A30" s="119" t="s">
        <v>21</v>
      </c>
      <c r="B30" s="119"/>
      <c r="C30" s="4"/>
      <c r="D30" s="4"/>
      <c r="G30" s="2"/>
      <c r="H30" s="2"/>
      <c r="I30" s="2"/>
    </row>
    <row r="31" spans="1:24" ht="33.75" customHeight="1" x14ac:dyDescent="0.25">
      <c r="A31" s="1" t="s">
        <v>23</v>
      </c>
      <c r="B31" s="2" t="s">
        <v>14</v>
      </c>
      <c r="C31" s="2">
        <v>2.1</v>
      </c>
      <c r="D31" s="2" t="s">
        <v>20</v>
      </c>
      <c r="G31" s="2"/>
      <c r="H31" s="2"/>
      <c r="I31" s="2"/>
    </row>
    <row r="32" spans="1:24" x14ac:dyDescent="0.25">
      <c r="A32" s="1" t="s">
        <v>26</v>
      </c>
      <c r="B32" s="2" t="s">
        <v>15</v>
      </c>
      <c r="C32" s="2">
        <v>3.25</v>
      </c>
      <c r="D32" s="2" t="s">
        <v>20</v>
      </c>
      <c r="G32" s="2"/>
      <c r="H32" s="2"/>
      <c r="I32" s="2"/>
    </row>
    <row r="33" spans="1:16" x14ac:dyDescent="0.25">
      <c r="A33" s="1" t="s">
        <v>27</v>
      </c>
      <c r="B33" s="2" t="s">
        <v>16</v>
      </c>
      <c r="C33" s="2">
        <v>3.75</v>
      </c>
      <c r="D33" s="2" t="s">
        <v>20</v>
      </c>
      <c r="G33" s="2"/>
      <c r="H33" s="2"/>
      <c r="I33" s="2"/>
    </row>
    <row r="34" spans="1:16" x14ac:dyDescent="0.25">
      <c r="A34" s="1" t="s">
        <v>24</v>
      </c>
      <c r="B34" s="2" t="s">
        <v>17</v>
      </c>
      <c r="C34" s="2">
        <v>5.4</v>
      </c>
      <c r="D34" s="2" t="s">
        <v>20</v>
      </c>
      <c r="G34" s="2"/>
      <c r="H34" s="2"/>
      <c r="I34" s="2"/>
    </row>
    <row r="35" spans="1:16" x14ac:dyDescent="0.25">
      <c r="A35" s="1" t="s">
        <v>25</v>
      </c>
      <c r="B35" s="2" t="s">
        <v>18</v>
      </c>
      <c r="C35" s="2">
        <v>0.45</v>
      </c>
      <c r="D35" s="2" t="s">
        <v>19</v>
      </c>
      <c r="G35" s="2"/>
      <c r="H35" s="2"/>
      <c r="I35" s="2"/>
    </row>
    <row r="36" spans="1:16" x14ac:dyDescent="0.25">
      <c r="G36" s="2"/>
      <c r="H36" s="2"/>
      <c r="I36" s="2"/>
    </row>
    <row r="37" spans="1:16" x14ac:dyDescent="0.25">
      <c r="G37" s="2"/>
      <c r="H37" s="2"/>
      <c r="I37" s="2"/>
      <c r="N37" s="9"/>
      <c r="O37" s="6"/>
      <c r="P37" s="6"/>
    </row>
    <row r="38" spans="1:16" ht="36" customHeight="1" x14ac:dyDescent="0.25">
      <c r="G38" s="2"/>
      <c r="H38" s="2"/>
      <c r="I38" s="2"/>
    </row>
    <row r="39" spans="1:16" ht="45" customHeight="1" thickBot="1" x14ac:dyDescent="0.3">
      <c r="A39" s="119" t="s">
        <v>22</v>
      </c>
      <c r="B39" s="119"/>
      <c r="C39" s="4"/>
      <c r="D39" s="4"/>
      <c r="G39" s="2"/>
      <c r="H39" s="2"/>
      <c r="I39" s="2"/>
    </row>
    <row r="40" spans="1:16" x14ac:dyDescent="0.25">
      <c r="B40" s="2" t="s">
        <v>28</v>
      </c>
      <c r="C40" s="2">
        <v>0.3</v>
      </c>
      <c r="D40" s="2" t="s">
        <v>38</v>
      </c>
      <c r="G40" s="2"/>
      <c r="H40" s="2"/>
      <c r="I40" s="2"/>
    </row>
    <row r="41" spans="1:16" x14ac:dyDescent="0.25">
      <c r="B41" s="2" t="s">
        <v>29</v>
      </c>
      <c r="C41" s="2">
        <v>0.4</v>
      </c>
      <c r="D41" s="2" t="s">
        <v>38</v>
      </c>
      <c r="G41" s="2"/>
      <c r="H41" s="2"/>
      <c r="I41" s="2"/>
    </row>
    <row r="42" spans="1:16" x14ac:dyDescent="0.25">
      <c r="B42" s="2" t="s">
        <v>30</v>
      </c>
      <c r="C42" s="2">
        <v>0.4</v>
      </c>
      <c r="D42" s="2" t="s">
        <v>38</v>
      </c>
      <c r="G42" s="2"/>
      <c r="H42" s="2"/>
      <c r="I42" s="2"/>
    </row>
    <row r="43" spans="1:16" x14ac:dyDescent="0.25">
      <c r="B43" s="2" t="s">
        <v>31</v>
      </c>
      <c r="C43" s="2">
        <v>0.4</v>
      </c>
      <c r="D43" s="2" t="s">
        <v>39</v>
      </c>
      <c r="G43" s="2"/>
      <c r="H43" s="2"/>
      <c r="I43" s="2"/>
    </row>
    <row r="44" spans="1:16" ht="30" x14ac:dyDescent="0.25">
      <c r="B44" s="2" t="s">
        <v>32</v>
      </c>
      <c r="C44" s="2">
        <v>0.4</v>
      </c>
      <c r="D44" s="2" t="s">
        <v>40</v>
      </c>
      <c r="G44" s="2"/>
      <c r="H44" s="2"/>
      <c r="I44" s="2"/>
    </row>
    <row r="45" spans="1:16" x14ac:dyDescent="0.25">
      <c r="B45" s="2" t="s">
        <v>33</v>
      </c>
      <c r="C45" s="2">
        <v>3</v>
      </c>
      <c r="D45" s="2" t="s">
        <v>5</v>
      </c>
      <c r="G45" s="2"/>
      <c r="H45" s="2"/>
      <c r="I45" s="2"/>
    </row>
    <row r="46" spans="1:16" x14ac:dyDescent="0.25">
      <c r="B46" s="2" t="s">
        <v>34</v>
      </c>
      <c r="C46" s="2">
        <v>0.65</v>
      </c>
      <c r="D46" s="2" t="s">
        <v>5</v>
      </c>
      <c r="G46" s="2"/>
      <c r="H46" s="2"/>
      <c r="I46" s="2"/>
    </row>
    <row r="47" spans="1:16" ht="30" x14ac:dyDescent="0.25">
      <c r="B47" s="2" t="s">
        <v>35</v>
      </c>
      <c r="C47" s="2">
        <v>2</v>
      </c>
      <c r="D47" s="2" t="s">
        <v>41</v>
      </c>
    </row>
    <row r="48" spans="1:16" ht="30" x14ac:dyDescent="0.25">
      <c r="B48" s="2" t="s">
        <v>36</v>
      </c>
      <c r="C48" s="2">
        <v>0.5</v>
      </c>
      <c r="D48" s="2" t="s">
        <v>41</v>
      </c>
    </row>
    <row r="49" spans="1:4" ht="30" x14ac:dyDescent="0.25">
      <c r="B49" s="2" t="s">
        <v>37</v>
      </c>
      <c r="C49" s="2">
        <v>9</v>
      </c>
      <c r="D49" s="2" t="s">
        <v>42</v>
      </c>
    </row>
    <row r="53" spans="1:4" ht="42.75" customHeight="1" thickBot="1" x14ac:dyDescent="0.3">
      <c r="A53" s="119" t="s">
        <v>43</v>
      </c>
      <c r="B53" s="119"/>
      <c r="C53" s="119"/>
    </row>
    <row r="54" spans="1:4" ht="30" x14ac:dyDescent="0.25">
      <c r="B54" s="2" t="s">
        <v>44</v>
      </c>
      <c r="C54" s="2">
        <v>45</v>
      </c>
    </row>
    <row r="55" spans="1:4" x14ac:dyDescent="0.25">
      <c r="B55" s="2" t="s">
        <v>45</v>
      </c>
      <c r="C55" s="2" t="s">
        <v>52</v>
      </c>
    </row>
    <row r="56" spans="1:4" x14ac:dyDescent="0.25">
      <c r="B56" s="2" t="s">
        <v>46</v>
      </c>
      <c r="C56" s="2" t="s">
        <v>51</v>
      </c>
    </row>
    <row r="57" spans="1:4" x14ac:dyDescent="0.25">
      <c r="B57" s="2" t="s">
        <v>47</v>
      </c>
      <c r="C57" s="2">
        <v>0.65</v>
      </c>
    </row>
    <row r="58" spans="1:4" x14ac:dyDescent="0.25">
      <c r="B58" s="2" t="s">
        <v>48</v>
      </c>
      <c r="C58" s="2">
        <v>45</v>
      </c>
    </row>
    <row r="59" spans="1:4" x14ac:dyDescent="0.25">
      <c r="B59" s="2" t="s">
        <v>49</v>
      </c>
    </row>
    <row r="60" spans="1:4" x14ac:dyDescent="0.25">
      <c r="B60" s="2" t="s">
        <v>50</v>
      </c>
    </row>
    <row r="62" spans="1:4" x14ac:dyDescent="0.25">
      <c r="B62" s="2" t="s">
        <v>65</v>
      </c>
      <c r="C62" s="2">
        <v>2</v>
      </c>
    </row>
    <row r="63" spans="1:4" ht="36.75" customHeight="1" x14ac:dyDescent="0.25">
      <c r="B63" s="2" t="s">
        <v>66</v>
      </c>
      <c r="C63" s="2">
        <v>9</v>
      </c>
    </row>
    <row r="66" spans="2:9" x14ac:dyDescent="0.25">
      <c r="B66" s="2" t="s">
        <v>71</v>
      </c>
    </row>
    <row r="67" spans="2:9" ht="18.75" x14ac:dyDescent="0.25">
      <c r="B67" s="24" t="s">
        <v>69</v>
      </c>
      <c r="C67" s="2">
        <v>3.5</v>
      </c>
    </row>
    <row r="68" spans="2:9" ht="37.5" x14ac:dyDescent="0.25">
      <c r="B68" s="24" t="s">
        <v>70</v>
      </c>
      <c r="C68" s="2">
        <v>2</v>
      </c>
    </row>
    <row r="69" spans="2:9" x14ac:dyDescent="0.25">
      <c r="G69" s="2"/>
      <c r="H69" s="2"/>
      <c r="I69" s="2"/>
    </row>
    <row r="70" spans="2:9" x14ac:dyDescent="0.25">
      <c r="G70" s="2"/>
      <c r="H70" s="2"/>
      <c r="I70" s="2"/>
    </row>
    <row r="71" spans="2:9" x14ac:dyDescent="0.25">
      <c r="G71" s="2"/>
      <c r="H71" s="2"/>
      <c r="I71" s="2"/>
    </row>
    <row r="75" spans="2:9" x14ac:dyDescent="0.25">
      <c r="G75" s="2"/>
      <c r="H75" s="2"/>
      <c r="I75" s="2"/>
    </row>
    <row r="76" spans="2:9" x14ac:dyDescent="0.25">
      <c r="G76" s="2"/>
      <c r="H76" s="2"/>
      <c r="I76" s="2"/>
    </row>
    <row r="77" spans="2:9" x14ac:dyDescent="0.25">
      <c r="G77" s="2"/>
      <c r="H77" s="2"/>
      <c r="I77" s="2"/>
    </row>
    <row r="78" spans="2:9" x14ac:dyDescent="0.25">
      <c r="G78" s="2"/>
      <c r="H78" s="2"/>
      <c r="I78" s="2"/>
    </row>
    <row r="79" spans="2:9" ht="45.75" customHeight="1" x14ac:dyDescent="0.25">
      <c r="G79" s="2"/>
      <c r="H79" s="2"/>
      <c r="I79" s="2"/>
    </row>
    <row r="80" spans="2:9" ht="27" customHeight="1" x14ac:dyDescent="0.25">
      <c r="G80" s="2"/>
      <c r="H80" s="2"/>
      <c r="I80" s="2"/>
    </row>
    <row r="81" spans="7:9" ht="30.75" customHeight="1" x14ac:dyDescent="0.25">
      <c r="G81" s="2"/>
      <c r="H81" s="2"/>
      <c r="I81" s="2"/>
    </row>
    <row r="82" spans="7:9" x14ac:dyDescent="0.25">
      <c r="G82" s="2"/>
      <c r="H82" s="2"/>
      <c r="I82" s="2"/>
    </row>
    <row r="83" spans="7:9" x14ac:dyDescent="0.25">
      <c r="G83" s="2"/>
      <c r="H83" s="2"/>
      <c r="I83" s="2"/>
    </row>
  </sheetData>
  <sheetProtection algorithmName="SHA-512" hashValue="w+jlyGwcxW62tV+32+ohLCaoTP5RTee2wupg5MQSB3TlOwS272mbR3B9N0bsDQvoK8bhkRxkcyT6Hdu4196QFg==" saltValue="pmHtucazcEWKLVQbZhbuFQ==" spinCount="100000" sheet="1" objects="1" scenarios="1"/>
  <mergeCells count="14">
    <mergeCell ref="A53:C53"/>
    <mergeCell ref="M7:N7"/>
    <mergeCell ref="G4:K4"/>
    <mergeCell ref="M4:O4"/>
    <mergeCell ref="Q4:S4"/>
    <mergeCell ref="G1:K1"/>
    <mergeCell ref="M1:W2"/>
    <mergeCell ref="V19:W19"/>
    <mergeCell ref="A39:B39"/>
    <mergeCell ref="A20:B20"/>
    <mergeCell ref="A30:B30"/>
    <mergeCell ref="U13:W13"/>
    <mergeCell ref="U14:U15"/>
    <mergeCell ref="U4:W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F0ACC-5BC3-4867-BD38-7D94545B613E}">
  <sheetPr>
    <tabColor rgb="FF00CC66"/>
  </sheetPr>
  <dimension ref="A1:T25"/>
  <sheetViews>
    <sheetView showGridLines="0" tabSelected="1" topLeftCell="F1" zoomScaleNormal="100" workbookViewId="0">
      <selection activeCell="F4" sqref="F4:Q4"/>
    </sheetView>
  </sheetViews>
  <sheetFormatPr defaultColWidth="9.140625" defaultRowHeight="15" x14ac:dyDescent="0.25"/>
  <cols>
    <col min="1" max="4" width="9.140625" style="88" hidden="1" customWidth="1"/>
    <col min="5" max="5" width="15.7109375" style="88" hidden="1" customWidth="1"/>
    <col min="6" max="6" width="33.7109375" style="88" customWidth="1"/>
    <col min="7" max="7" width="12.85546875" style="88" customWidth="1"/>
    <col min="8" max="8" width="11.42578125" style="88" customWidth="1"/>
    <col min="9" max="9" width="9.140625" style="88"/>
    <col min="10" max="10" width="3" style="88" customWidth="1"/>
    <col min="11" max="11" width="21.28515625" style="88" customWidth="1"/>
    <col min="12" max="13" width="9.140625" style="88"/>
    <col min="14" max="14" width="3.42578125" style="88" customWidth="1"/>
    <col min="15" max="15" width="27.42578125" style="88" customWidth="1"/>
    <col min="16" max="16" width="15.7109375" style="88" customWidth="1"/>
    <col min="17" max="17" width="18.28515625" style="88" customWidth="1"/>
    <col min="18" max="18" width="9.140625" style="88"/>
    <col min="19" max="19" width="29.42578125" style="88" customWidth="1"/>
    <col min="20" max="20" width="15.85546875" style="88" customWidth="1"/>
    <col min="21" max="16384" width="9.140625" style="88"/>
  </cols>
  <sheetData>
    <row r="1" spans="1:20" ht="15" customHeight="1" x14ac:dyDescent="0.25">
      <c r="F1" s="144" t="s">
        <v>87</v>
      </c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20" ht="15" customHeight="1" x14ac:dyDescent="0.25"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20" ht="15" customHeight="1" x14ac:dyDescent="0.25"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20" ht="21" customHeight="1" x14ac:dyDescent="0.25"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20" s="89" customFormat="1" x14ac:dyDescent="0.25"/>
    <row r="6" spans="1:20" s="89" customFormat="1" ht="15.75" thickBot="1" x14ac:dyDescent="0.3">
      <c r="F6" s="146" t="s">
        <v>94</v>
      </c>
      <c r="G6" s="146"/>
      <c r="H6" s="146"/>
      <c r="I6" s="146"/>
      <c r="J6" s="88"/>
      <c r="K6" s="88"/>
      <c r="L6" s="88"/>
      <c r="M6" s="88"/>
      <c r="N6" s="88"/>
      <c r="O6" s="88"/>
      <c r="P6" s="88"/>
      <c r="Q6" s="88"/>
    </row>
    <row r="7" spans="1:20" ht="27" customHeight="1" thickBot="1" x14ac:dyDescent="0.3">
      <c r="F7" s="132" t="s">
        <v>77</v>
      </c>
      <c r="G7" s="133"/>
      <c r="H7" s="133"/>
      <c r="I7" s="134"/>
      <c r="O7" s="139" t="s">
        <v>67</v>
      </c>
      <c r="P7" s="140"/>
      <c r="Q7" s="140"/>
      <c r="S7" s="130" t="s">
        <v>82</v>
      </c>
      <c r="T7" s="131"/>
    </row>
    <row r="8" spans="1:20" ht="35.25" customHeight="1" thickBot="1" x14ac:dyDescent="0.3">
      <c r="F8" s="91" t="s">
        <v>92</v>
      </c>
      <c r="G8" s="65"/>
      <c r="H8" s="65"/>
      <c r="I8" s="66"/>
      <c r="K8" s="135" t="s">
        <v>72</v>
      </c>
      <c r="L8" s="136"/>
      <c r="M8" s="47"/>
      <c r="O8" s="67"/>
      <c r="P8" s="68" t="s">
        <v>84</v>
      </c>
      <c r="Q8" s="69" t="s">
        <v>53</v>
      </c>
      <c r="S8" s="84" t="s">
        <v>65</v>
      </c>
      <c r="T8" s="99">
        <v>2</v>
      </c>
    </row>
    <row r="9" spans="1:20" ht="26.25" customHeight="1" thickBot="1" x14ac:dyDescent="0.3">
      <c r="F9" s="70" t="s">
        <v>59</v>
      </c>
      <c r="G9" s="71">
        <v>40</v>
      </c>
      <c r="H9" s="72">
        <v>48</v>
      </c>
      <c r="I9" s="73">
        <v>60</v>
      </c>
      <c r="K9" s="137" t="s">
        <v>73</v>
      </c>
      <c r="L9" s="138"/>
      <c r="M9" s="74" t="e">
        <f>ROUNDDOWN(A22,0)</f>
        <v>#DIV/0!</v>
      </c>
      <c r="O9" s="75" t="s">
        <v>68</v>
      </c>
      <c r="P9" s="76">
        <f>M8</f>
        <v>0</v>
      </c>
      <c r="Q9" s="77">
        <f>P9*FBA!C62</f>
        <v>0</v>
      </c>
      <c r="S9" s="84" t="s">
        <v>93</v>
      </c>
      <c r="T9" s="99">
        <v>9</v>
      </c>
    </row>
    <row r="10" spans="1:20" ht="36.75" customHeight="1" thickBot="1" x14ac:dyDescent="0.3">
      <c r="F10" s="78" t="s">
        <v>74</v>
      </c>
      <c r="G10" s="79" t="e">
        <f>A21</f>
        <v>#DIV/0!</v>
      </c>
      <c r="O10" s="80" t="s">
        <v>83</v>
      </c>
      <c r="P10" s="76" t="e">
        <f>M9</f>
        <v>#DIV/0!</v>
      </c>
      <c r="Q10" s="77" t="e">
        <f>P10*T9</f>
        <v>#DIV/0!</v>
      </c>
    </row>
    <row r="11" spans="1:20" ht="21.75" customHeight="1" thickBot="1" x14ac:dyDescent="0.3">
      <c r="O11" s="142" t="s">
        <v>79</v>
      </c>
      <c r="P11" s="143"/>
      <c r="Q11" s="81" t="e">
        <f>SUM(Q9:Q10)</f>
        <v>#DIV/0!</v>
      </c>
    </row>
    <row r="12" spans="1:20" ht="12.75" customHeight="1" x14ac:dyDescent="0.25">
      <c r="O12" s="82"/>
      <c r="P12" s="82"/>
      <c r="Q12" s="82"/>
    </row>
    <row r="13" spans="1:20" ht="18" customHeight="1" x14ac:dyDescent="0.25">
      <c r="A13" s="83" t="s">
        <v>75</v>
      </c>
      <c r="B13" s="87">
        <f>ROUNDUP(B14,0)</f>
        <v>0</v>
      </c>
      <c r="C13" s="87">
        <f>ROUNDUP(C14,0)</f>
        <v>0</v>
      </c>
      <c r="D13" s="87">
        <f>ROUNDUP(E14,0)</f>
        <v>0</v>
      </c>
      <c r="F13" s="147" t="s">
        <v>94</v>
      </c>
      <c r="G13" s="147"/>
      <c r="H13" s="147"/>
      <c r="I13" s="147"/>
    </row>
    <row r="14" spans="1:20" s="89" customFormat="1" ht="30" customHeight="1" thickBot="1" x14ac:dyDescent="0.3">
      <c r="A14" s="86"/>
      <c r="B14" s="86">
        <f>G15/2.54</f>
        <v>0</v>
      </c>
      <c r="C14" s="86">
        <f>H15/2.54</f>
        <v>0</v>
      </c>
      <c r="D14" s="86"/>
      <c r="E14" s="86">
        <f>I15/2.54</f>
        <v>0</v>
      </c>
      <c r="F14" s="130" t="s">
        <v>78</v>
      </c>
      <c r="G14" s="131"/>
      <c r="H14" s="131"/>
      <c r="I14" s="145"/>
      <c r="J14" s="88"/>
      <c r="K14" s="88"/>
      <c r="L14" s="88"/>
      <c r="M14" s="88"/>
      <c r="N14" s="88"/>
      <c r="O14" s="139" t="s">
        <v>67</v>
      </c>
      <c r="P14" s="140"/>
      <c r="Q14" s="140"/>
    </row>
    <row r="15" spans="1:20" ht="46.5" customHeight="1" thickBot="1" x14ac:dyDescent="0.3">
      <c r="A15" s="88" t="e">
        <f>G16/B13</f>
        <v>#DIV/0!</v>
      </c>
      <c r="B15" s="88" t="e">
        <f>H16/C13</f>
        <v>#DIV/0!</v>
      </c>
      <c r="C15" s="88" t="e">
        <f>I16/D13</f>
        <v>#DIV/0!</v>
      </c>
      <c r="F15" s="92" t="s">
        <v>76</v>
      </c>
      <c r="G15" s="49"/>
      <c r="H15" s="49"/>
      <c r="I15" s="49"/>
      <c r="K15" s="93" t="s">
        <v>72</v>
      </c>
      <c r="L15" s="94"/>
      <c r="M15" s="47"/>
      <c r="O15" s="67"/>
      <c r="P15" s="68" t="s">
        <v>84</v>
      </c>
      <c r="Q15" s="69" t="s">
        <v>53</v>
      </c>
    </row>
    <row r="16" spans="1:20" ht="39.75" customHeight="1" thickBot="1" x14ac:dyDescent="0.3">
      <c r="A16" s="88" t="e">
        <f>M15/G17</f>
        <v>#DIV/0!</v>
      </c>
      <c r="F16" s="83" t="s">
        <v>59</v>
      </c>
      <c r="G16" s="84">
        <v>40</v>
      </c>
      <c r="H16" s="84">
        <v>48</v>
      </c>
      <c r="I16" s="84">
        <v>60</v>
      </c>
      <c r="K16" s="95" t="s">
        <v>73</v>
      </c>
      <c r="L16" s="96"/>
      <c r="M16" s="74" t="e">
        <f>ROUNDDOWN(A16,)</f>
        <v>#DIV/0!</v>
      </c>
      <c r="O16" s="75" t="s">
        <v>68</v>
      </c>
      <c r="P16" s="76">
        <f>M15</f>
        <v>0</v>
      </c>
      <c r="Q16" s="77">
        <f>P16*FBA!C68</f>
        <v>0</v>
      </c>
    </row>
    <row r="17" spans="1:17" ht="21.75" customHeight="1" thickBot="1" x14ac:dyDescent="0.3">
      <c r="F17" s="85" t="s">
        <v>74</v>
      </c>
      <c r="G17" s="79" t="e">
        <f>F24*G24*H24</f>
        <v>#DIV/0!</v>
      </c>
      <c r="K17" s="90"/>
      <c r="O17" s="80" t="s">
        <v>83</v>
      </c>
      <c r="P17" s="76" t="e">
        <f>M16</f>
        <v>#DIV/0!</v>
      </c>
      <c r="Q17" s="77" t="e">
        <f>P17*T9</f>
        <v>#DIV/0!</v>
      </c>
    </row>
    <row r="18" spans="1:17" ht="39.75" customHeight="1" thickBot="1" x14ac:dyDescent="0.3">
      <c r="O18" s="97" t="s">
        <v>80</v>
      </c>
      <c r="P18" s="98"/>
      <c r="Q18" s="81" t="e">
        <f>SUM(Q16:Q17)</f>
        <v>#DIV/0!</v>
      </c>
    </row>
    <row r="19" spans="1:17" ht="24" customHeight="1" x14ac:dyDescent="0.25">
      <c r="A19" s="88" t="e">
        <f>G9/G8</f>
        <v>#DIV/0!</v>
      </c>
      <c r="B19" s="88" t="e">
        <f>H9/H8</f>
        <v>#DIV/0!</v>
      </c>
      <c r="C19" s="88" t="e">
        <f>I9/I8</f>
        <v>#DIV/0!</v>
      </c>
    </row>
    <row r="20" spans="1:17" x14ac:dyDescent="0.25">
      <c r="A20" s="88" t="e">
        <f>ROUNDUP(A19,0)</f>
        <v>#DIV/0!</v>
      </c>
      <c r="B20" s="88" t="e">
        <f>ROUNDUP(B19,0)</f>
        <v>#DIV/0!</v>
      </c>
      <c r="C20" s="88" t="e">
        <f>ROUNDUP(C19,0)</f>
        <v>#DIV/0!</v>
      </c>
    </row>
    <row r="21" spans="1:17" s="89" customFormat="1" x14ac:dyDescent="0.25">
      <c r="A21" s="89" t="e">
        <f>A20*B20*C20</f>
        <v>#DIV/0!</v>
      </c>
      <c r="F21" s="88"/>
      <c r="G21" s="88"/>
      <c r="H21" s="88"/>
      <c r="I21" s="88"/>
      <c r="J21" s="88"/>
      <c r="K21" s="88"/>
      <c r="L21" s="88"/>
      <c r="M21" s="88"/>
      <c r="N21" s="88"/>
    </row>
    <row r="22" spans="1:17" ht="23.25" customHeight="1" x14ac:dyDescent="0.25">
      <c r="A22" s="88" t="e">
        <f>M8/G10</f>
        <v>#DIV/0!</v>
      </c>
    </row>
    <row r="23" spans="1:17" ht="37.5" customHeight="1" x14ac:dyDescent="0.25"/>
    <row r="24" spans="1:17" ht="27" hidden="1" customHeight="1" x14ac:dyDescent="0.25">
      <c r="F24" s="88" t="e">
        <f>ROUNDUP(A15,0)</f>
        <v>#DIV/0!</v>
      </c>
      <c r="G24" s="88" t="e">
        <f>ROUNDUP(B15,0)</f>
        <v>#DIV/0!</v>
      </c>
      <c r="H24" s="88" t="e">
        <f>ROUNDUP(C15,0)</f>
        <v>#DIV/0!</v>
      </c>
    </row>
    <row r="25" spans="1:17" ht="32.25" customHeight="1" x14ac:dyDescent="0.25"/>
  </sheetData>
  <sheetProtection algorithmName="SHA-512" hashValue="8+xKkVnkQx5tYPl793tNzbpZKzZwhgOkT7SCyk6ioGzfMvzIB5RHuPL5tobMc22tWZgM3RRSdDEu3Ri9fAX2og==" saltValue="Itbk4lu2WAZKj+nFGWYKxA==" spinCount="100000" sheet="1"/>
  <mergeCells count="12">
    <mergeCell ref="F4:Q4"/>
    <mergeCell ref="O11:P11"/>
    <mergeCell ref="F1:Q3"/>
    <mergeCell ref="O14:Q14"/>
    <mergeCell ref="F14:I14"/>
    <mergeCell ref="F6:I6"/>
    <mergeCell ref="F13:I13"/>
    <mergeCell ref="S7:T7"/>
    <mergeCell ref="F7:I7"/>
    <mergeCell ref="K8:L8"/>
    <mergeCell ref="K9:L9"/>
    <mergeCell ref="O7:Q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LIST</vt:lpstr>
      <vt:lpstr>FBA</vt:lpstr>
      <vt:lpstr>STORAGE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 Diane</dc:creator>
  <cp:lastModifiedBy>Ivy</cp:lastModifiedBy>
  <dcterms:created xsi:type="dcterms:W3CDTF">2020-12-29T09:55:14Z</dcterms:created>
  <dcterms:modified xsi:type="dcterms:W3CDTF">2021-10-15T16:41:37Z</dcterms:modified>
</cp:coreProperties>
</file>